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0800" activeTab="0"/>
  </bookViews>
  <sheets>
    <sheet name="Foglio1" sheetId="1" r:id="rId1"/>
    <sheet name="Foglio3" sheetId="2" r:id="rId2"/>
    <sheet name="Foglio2" sheetId="3" r:id="rId3"/>
  </sheets>
  <definedNames/>
  <calcPr fullCalcOnLoad="1"/>
</workbook>
</file>

<file path=xl/sharedStrings.xml><?xml version="1.0" encoding="utf-8"?>
<sst xmlns="http://schemas.openxmlformats.org/spreadsheetml/2006/main" count="85" uniqueCount="61">
  <si>
    <t>CODICE</t>
  </si>
  <si>
    <t>001</t>
  </si>
  <si>
    <t>002</t>
  </si>
  <si>
    <t>VOCI DI SPESA</t>
  </si>
  <si>
    <t>003</t>
  </si>
  <si>
    <t>004</t>
  </si>
  <si>
    <t>005</t>
  </si>
  <si>
    <t>INVESTIMENTI IMMATERIALI: ACQUISIZIONE O SVILUPPO DI PROGRAMMI INFORMATICI, BREVETTI, LICENZE, DIRITTI D'AUTORE, MARCHI COMMERCIALI</t>
  </si>
  <si>
    <t>SOTTOINTERVENTI</t>
  </si>
  <si>
    <t>IMPONIBILE</t>
  </si>
  <si>
    <t>IVA</t>
  </si>
  <si>
    <t>TOTALE</t>
  </si>
  <si>
    <t>TOTALE DOMANDA</t>
  </si>
  <si>
    <t>punto  9 fotovoltaico</t>
  </si>
  <si>
    <t>ribassato del 10%</t>
  </si>
  <si>
    <t>Deposito</t>
  </si>
  <si>
    <t>Vendita</t>
  </si>
  <si>
    <t>lavorazione</t>
  </si>
  <si>
    <t>servizi</t>
  </si>
  <si>
    <t>1)</t>
  </si>
  <si>
    <t>2)</t>
  </si>
  <si>
    <t>9)</t>
  </si>
  <si>
    <t>10)</t>
  </si>
  <si>
    <t>mq</t>
  </si>
  <si>
    <t>importo depurato da FTV e DEPOSITO</t>
  </si>
  <si>
    <t>DEPOSITO F.31 PART. 75</t>
  </si>
  <si>
    <t>COSTI DERIVANTI DALLE ATTIVITA' DI PROMOZIONE</t>
  </si>
  <si>
    <t>COSTI RELATIVI ALLE ATTIVITA' DI ANIMAZIONE</t>
  </si>
  <si>
    <t xml:space="preserve">COSTI DI ESERCIZIO DELLA COOPERAZIONE </t>
  </si>
  <si>
    <t>COSTI SOSTENUTI PER LA COSTITUZIONE DEL G.O.</t>
  </si>
  <si>
    <t>Animatore territoriale</t>
  </si>
  <si>
    <t>Missioni dell'animatore territoriale</t>
  </si>
  <si>
    <t>Workshop</t>
  </si>
  <si>
    <t>Progettazione</t>
  </si>
  <si>
    <t>Realizzazione di una campagna fotografica e produzione video</t>
  </si>
  <si>
    <t>Marketing sul web, creazione e distribuzione prodotti editoriali multilingue, etc.</t>
  </si>
  <si>
    <t>Press ed educational tours</t>
  </si>
  <si>
    <t xml:space="preserve">Sviluppo sito internet </t>
  </si>
  <si>
    <t>ATTIVITA' DI ANIMAZIONE</t>
  </si>
  <si>
    <t>PREDISPOSIZIONE DEL PROGETTO DI COOPERAZIONE (SPESE GENERALI)</t>
  </si>
  <si>
    <t>ATTIVITA'</t>
  </si>
  <si>
    <t>INTERVENTI</t>
  </si>
  <si>
    <t>COSTITUZIONE DEL GO</t>
  </si>
  <si>
    <t xml:space="preserve">ESERCIZIO DELLA COOPERAZIONE </t>
  </si>
  <si>
    <t>ATTIVITA' DI PROMOZIONE</t>
  </si>
  <si>
    <t>Spese notarili e amministrative</t>
  </si>
  <si>
    <t>Spese per consulenza legale</t>
  </si>
  <si>
    <t>Missioni del coordinatore</t>
  </si>
  <si>
    <t>Coordinamento della rete/GO</t>
  </si>
  <si>
    <t>TOT</t>
  </si>
  <si>
    <t>ANNO 1</t>
  </si>
  <si>
    <t>ANNO 2</t>
  </si>
  <si>
    <t>INVESTIMENTI MATERIALI</t>
  </si>
  <si>
    <t>INVESTIMENTI IMMATERIALI</t>
  </si>
  <si>
    <t>SPESE PER INFORMAZIONE E DISSEMINAZIONE (COMPRESE SPSE DI AFFITTO LOCALI, NOLEGGIO ATTREZZATURE, VITTO E ALLOGGIO, PRODUZIONE DI MATERIALE INFORMATIVO, RIMBORSI E ASSICURAZIONE)</t>
  </si>
  <si>
    <t>SPESE GENERALI COLLEGATE ALLE SPESE (ONORARI DI ARCHITETTI, INGEGNERI E CONSULENTI, COMPENSI PER CONSULENZE IN MATERIA DI SOSTENIBILITA' AMBIENTALE ED ECONOMICA, INCLUSI STUDI DI FATTIBILITA')</t>
  </si>
  <si>
    <t>ATTIVITA' DI INFORMAZIONE, PUBBLICITA' E PRODUZIONE DI MATERIALE INFORMATIVO</t>
  </si>
  <si>
    <t xml:space="preserve">COSTI DIRETTI RELATIVI ALLA REALIZZAZIONE DEL PROGETTO </t>
  </si>
  <si>
    <t>ALTRE SPESE GENERALI (TENUTA CC, POLIZZA FIDEJUSSORIA ETC.)</t>
  </si>
  <si>
    <t>SPESE GENERALI  (TENUTA CC ETC.)</t>
  </si>
  <si>
    <t>PIANO FINANZIARIO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</si>
</sst>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[$€-410]\ * #,##0.00_-;\-[$€-410]\ * #,##0.00_-;_-[$€-410]\ * &quot;-&quot;??_-;_-@_-"/>
    <numFmt numFmtId="171" formatCode="_-* #,##0.00\ [$€-410]_-;\-* #,##0.00\ [$€-410]_-;_-* &quot;-&quot;??\ [$€-410]_-;_-@_-"/>
    <numFmt numFmtId="172" formatCode="[$-809]dd\ mmmm\ yyyy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39" fillId="0" borderId="10" xfId="0" applyFont="1" applyBorder="1" applyAlignment="1">
      <alignment horizontal="right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49" fontId="42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 wrapText="1"/>
    </xf>
    <xf numFmtId="170" fontId="0" fillId="0" borderId="0" xfId="0" applyNumberFormat="1" applyAlignment="1">
      <alignment/>
    </xf>
    <xf numFmtId="170" fontId="39" fillId="0" borderId="10" xfId="0" applyNumberFormat="1" applyFont="1" applyBorder="1" applyAlignment="1">
      <alignment/>
    </xf>
    <xf numFmtId="170" fontId="39" fillId="0" borderId="10" xfId="0" applyNumberFormat="1" applyFont="1" applyBorder="1" applyAlignment="1">
      <alignment horizontal="center"/>
    </xf>
    <xf numFmtId="170" fontId="0" fillId="0" borderId="10" xfId="0" applyNumberFormat="1" applyBorder="1" applyAlignment="1">
      <alignment/>
    </xf>
    <xf numFmtId="0" fontId="43" fillId="33" borderId="10" xfId="0" applyFont="1" applyFill="1" applyBorder="1" applyAlignment="1">
      <alignment/>
    </xf>
    <xf numFmtId="0" fontId="42" fillId="2" borderId="12" xfId="0" applyFont="1" applyFill="1" applyBorder="1" applyAlignment="1">
      <alignment/>
    </xf>
    <xf numFmtId="170" fontId="0" fillId="2" borderId="10" xfId="0" applyNumberFormat="1" applyFill="1" applyBorder="1" applyAlignment="1">
      <alignment/>
    </xf>
    <xf numFmtId="170" fontId="0" fillId="33" borderId="10" xfId="0" applyNumberForma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2" fillId="0" borderId="12" xfId="0" applyFont="1" applyFill="1" applyBorder="1" applyAlignment="1">
      <alignment/>
    </xf>
    <xf numFmtId="0" fontId="39" fillId="2" borderId="10" xfId="0" applyFont="1" applyFill="1" applyBorder="1" applyAlignment="1">
      <alignment horizontal="right"/>
    </xf>
    <xf numFmtId="170" fontId="39" fillId="2" borderId="10" xfId="0" applyNumberFormat="1" applyFont="1" applyFill="1" applyBorder="1" applyAlignment="1">
      <alignment/>
    </xf>
    <xf numFmtId="170" fontId="0" fillId="0" borderId="10" xfId="0" applyNumberFormat="1" applyFill="1" applyBorder="1" applyAlignment="1">
      <alignment/>
    </xf>
    <xf numFmtId="170" fontId="0" fillId="2" borderId="13" xfId="0" applyNumberFormat="1" applyFill="1" applyBorder="1" applyAlignment="1">
      <alignment/>
    </xf>
    <xf numFmtId="170" fontId="0" fillId="0" borderId="13" xfId="0" applyNumberFormat="1" applyFill="1" applyBorder="1" applyAlignment="1">
      <alignment/>
    </xf>
    <xf numFmtId="170" fontId="39" fillId="2" borderId="13" xfId="0" applyNumberFormat="1" applyFont="1" applyFill="1" applyBorder="1" applyAlignment="1">
      <alignment/>
    </xf>
    <xf numFmtId="171" fontId="0" fillId="0" borderId="14" xfId="0" applyNumberFormat="1" applyBorder="1" applyAlignment="1">
      <alignment/>
    </xf>
    <xf numFmtId="171" fontId="0" fillId="0" borderId="0" xfId="0" applyNumberFormat="1" applyAlignment="1">
      <alignment/>
    </xf>
    <xf numFmtId="170" fontId="0" fillId="0" borderId="14" xfId="0" applyNumberFormat="1" applyBorder="1" applyAlignment="1">
      <alignment/>
    </xf>
    <xf numFmtId="171" fontId="0" fillId="0" borderId="15" xfId="0" applyNumberFormat="1" applyBorder="1" applyAlignment="1">
      <alignment/>
    </xf>
    <xf numFmtId="0" fontId="39" fillId="2" borderId="10" xfId="0" applyFont="1" applyFill="1" applyBorder="1" applyAlignment="1">
      <alignment horizontal="left"/>
    </xf>
    <xf numFmtId="170" fontId="39" fillId="2" borderId="14" xfId="0" applyNumberFormat="1" applyFont="1" applyFill="1" applyBorder="1" applyAlignment="1">
      <alignment/>
    </xf>
    <xf numFmtId="170" fontId="39" fillId="2" borderId="15" xfId="0" applyNumberFormat="1" applyFont="1" applyFill="1" applyBorder="1" applyAlignment="1">
      <alignment/>
    </xf>
    <xf numFmtId="170" fontId="39" fillId="2" borderId="16" xfId="0" applyNumberFormat="1" applyFont="1" applyFill="1" applyBorder="1" applyAlignment="1">
      <alignment/>
    </xf>
    <xf numFmtId="170" fontId="39" fillId="2" borderId="17" xfId="0" applyNumberFormat="1" applyFont="1" applyFill="1" applyBorder="1" applyAlignment="1">
      <alignment/>
    </xf>
    <xf numFmtId="170" fontId="39" fillId="0" borderId="10" xfId="0" applyNumberFormat="1" applyFont="1" applyBorder="1" applyAlignment="1">
      <alignment horizontal="center" vertical="center"/>
    </xf>
    <xf numFmtId="170" fontId="39" fillId="0" borderId="13" xfId="0" applyNumberFormat="1" applyFont="1" applyBorder="1" applyAlignment="1">
      <alignment horizontal="center" vertical="center"/>
    </xf>
    <xf numFmtId="170" fontId="39" fillId="0" borderId="18" xfId="0" applyNumberFormat="1" applyFont="1" applyBorder="1" applyAlignment="1">
      <alignment horizontal="center" vertical="center"/>
    </xf>
    <xf numFmtId="170" fontId="39" fillId="0" borderId="19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wrapText="1"/>
    </xf>
    <xf numFmtId="0" fontId="42" fillId="0" borderId="12" xfId="0" applyFont="1" applyBorder="1" applyAlignment="1">
      <alignment horizontal="center" wrapText="1"/>
    </xf>
    <xf numFmtId="0" fontId="42" fillId="34" borderId="12" xfId="0" applyFont="1" applyFill="1" applyBorder="1" applyAlignment="1">
      <alignment horizontal="center"/>
    </xf>
    <xf numFmtId="0" fontId="42" fillId="34" borderId="12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0" fontId="0" fillId="33" borderId="12" xfId="0" applyNumberFormat="1" applyFill="1" applyBorder="1" applyAlignment="1">
      <alignment/>
    </xf>
    <xf numFmtId="170" fontId="0" fillId="0" borderId="12" xfId="0" applyNumberFormat="1" applyBorder="1" applyAlignment="1">
      <alignment/>
    </xf>
    <xf numFmtId="0" fontId="42" fillId="2" borderId="12" xfId="0" applyFont="1" applyFill="1" applyBorder="1" applyAlignment="1">
      <alignment horizontal="right"/>
    </xf>
    <xf numFmtId="49" fontId="42" fillId="2" borderId="10" xfId="0" applyNumberFormat="1" applyFont="1" applyFill="1" applyBorder="1" applyAlignment="1">
      <alignment horizontal="right"/>
    </xf>
    <xf numFmtId="0" fontId="42" fillId="34" borderId="10" xfId="0" applyFont="1" applyFill="1" applyBorder="1" applyAlignment="1">
      <alignment/>
    </xf>
    <xf numFmtId="49" fontId="42" fillId="34" borderId="10" xfId="0" applyNumberFormat="1" applyFont="1" applyFill="1" applyBorder="1" applyAlignment="1">
      <alignment horizontal="right"/>
    </xf>
    <xf numFmtId="0" fontId="43" fillId="33" borderId="12" xfId="0" applyFont="1" applyFill="1" applyBorder="1" applyAlignment="1">
      <alignment/>
    </xf>
    <xf numFmtId="170" fontId="39" fillId="34" borderId="10" xfId="0" applyNumberFormat="1" applyFont="1" applyFill="1" applyBorder="1" applyAlignment="1">
      <alignment/>
    </xf>
    <xf numFmtId="170" fontId="39" fillId="34" borderId="10" xfId="0" applyNumberFormat="1" applyFont="1" applyFill="1" applyBorder="1" applyAlignment="1">
      <alignment horizontal="center"/>
    </xf>
    <xf numFmtId="170" fontId="0" fillId="34" borderId="10" xfId="0" applyNumberFormat="1" applyFill="1" applyBorder="1" applyAlignment="1">
      <alignment/>
    </xf>
    <xf numFmtId="0" fontId="39" fillId="34" borderId="10" xfId="0" applyFont="1" applyFill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170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5"/>
  <sheetViews>
    <sheetView tabSelected="1" zoomScalePageLayoutView="0" workbookViewId="0" topLeftCell="A1">
      <selection activeCell="B34" sqref="B34"/>
    </sheetView>
  </sheetViews>
  <sheetFormatPr defaultColWidth="9.140625" defaultRowHeight="15"/>
  <cols>
    <col min="1" max="1" width="18.8515625" style="0" customWidth="1"/>
    <col min="2" max="2" width="162.00390625" style="0" bestFit="1" customWidth="1"/>
    <col min="3" max="3" width="13.00390625" style="7" customWidth="1"/>
    <col min="4" max="5" width="13.140625" style="7" bestFit="1" customWidth="1"/>
  </cols>
  <sheetData>
    <row r="2" ht="15">
      <c r="B2" s="53" t="s">
        <v>60</v>
      </c>
    </row>
    <row r="4" spans="1:5" ht="15">
      <c r="A4" s="2"/>
      <c r="B4" s="3" t="s">
        <v>8</v>
      </c>
      <c r="C4" s="8" t="s">
        <v>9</v>
      </c>
      <c r="D4" s="9" t="s">
        <v>10</v>
      </c>
      <c r="E4" s="8" t="s">
        <v>11</v>
      </c>
    </row>
    <row r="5" spans="1:5" ht="15">
      <c r="A5" s="47"/>
      <c r="B5" s="40" t="s">
        <v>52</v>
      </c>
      <c r="C5" s="50"/>
      <c r="D5" s="51"/>
      <c r="E5" s="50"/>
    </row>
    <row r="6" spans="1:5" ht="17.25" customHeight="1">
      <c r="A6" s="45"/>
      <c r="B6" s="12" t="s">
        <v>57</v>
      </c>
      <c r="C6" s="13"/>
      <c r="D6" s="13"/>
      <c r="E6" s="13"/>
    </row>
    <row r="7" spans="1:5" ht="30" customHeight="1">
      <c r="A7" s="37" t="s">
        <v>3</v>
      </c>
      <c r="B7" s="38"/>
      <c r="C7" s="14"/>
      <c r="D7" s="10"/>
      <c r="E7" s="10"/>
    </row>
    <row r="8" spans="1:5" ht="30" customHeight="1">
      <c r="A8" s="37" t="s">
        <v>3</v>
      </c>
      <c r="B8" s="38"/>
      <c r="C8" s="43"/>
      <c r="D8" s="44"/>
      <c r="E8" s="44"/>
    </row>
    <row r="9" spans="1:5" ht="15">
      <c r="A9" s="45"/>
      <c r="B9" s="12" t="s">
        <v>55</v>
      </c>
      <c r="C9" s="12"/>
      <c r="D9" s="12"/>
      <c r="E9" s="12"/>
    </row>
    <row r="10" spans="1:5" ht="30" customHeight="1">
      <c r="A10" s="36" t="s">
        <v>3</v>
      </c>
      <c r="B10" s="39"/>
      <c r="C10" s="10"/>
      <c r="D10" s="10"/>
      <c r="E10" s="10"/>
    </row>
    <row r="11" spans="1:5" ht="15">
      <c r="A11" s="45"/>
      <c r="B11" s="12" t="s">
        <v>58</v>
      </c>
      <c r="C11" s="12"/>
      <c r="D11" s="12"/>
      <c r="E11" s="12"/>
    </row>
    <row r="12" spans="1:5" ht="30" customHeight="1">
      <c r="A12" s="36" t="s">
        <v>3</v>
      </c>
      <c r="B12" s="39"/>
      <c r="C12" s="10"/>
      <c r="D12" s="10"/>
      <c r="E12" s="10"/>
    </row>
    <row r="13" spans="1:5" ht="15">
      <c r="A13" s="48"/>
      <c r="B13" s="41" t="s">
        <v>53</v>
      </c>
      <c r="C13" s="52"/>
      <c r="D13" s="52"/>
      <c r="E13" s="52"/>
    </row>
    <row r="14" spans="1:5" ht="15">
      <c r="A14" s="45"/>
      <c r="B14" s="12" t="s">
        <v>54</v>
      </c>
      <c r="C14" s="12"/>
      <c r="D14" s="12"/>
      <c r="E14" s="12"/>
    </row>
    <row r="15" spans="1:5" ht="30" customHeight="1">
      <c r="A15" s="36" t="s">
        <v>3</v>
      </c>
      <c r="B15" s="38"/>
      <c r="C15" s="10"/>
      <c r="D15" s="10"/>
      <c r="E15" s="10"/>
    </row>
    <row r="16" spans="1:5" ht="30" customHeight="1">
      <c r="A16" s="37" t="s">
        <v>3</v>
      </c>
      <c r="B16" s="38"/>
      <c r="C16" s="44"/>
      <c r="D16" s="44"/>
      <c r="E16" s="44"/>
    </row>
    <row r="17" spans="1:5" ht="15">
      <c r="A17" s="46"/>
      <c r="B17" s="12" t="s">
        <v>55</v>
      </c>
      <c r="C17" s="12"/>
      <c r="D17" s="12"/>
      <c r="E17" s="12"/>
    </row>
    <row r="18" spans="1:5" ht="30" customHeight="1">
      <c r="A18" s="36" t="s">
        <v>3</v>
      </c>
      <c r="B18" s="38"/>
      <c r="C18" s="10"/>
      <c r="D18" s="10"/>
      <c r="E18" s="10"/>
    </row>
    <row r="19" spans="1:5" ht="15">
      <c r="A19" s="46"/>
      <c r="B19" s="12" t="s">
        <v>56</v>
      </c>
      <c r="C19" s="12"/>
      <c r="D19" s="12"/>
      <c r="E19" s="12"/>
    </row>
    <row r="20" spans="1:5" ht="30" customHeight="1">
      <c r="A20" s="36" t="s">
        <v>3</v>
      </c>
      <c r="B20" s="38"/>
      <c r="C20" s="10"/>
      <c r="D20" s="10"/>
      <c r="E20" s="10"/>
    </row>
    <row r="21" spans="1:5" ht="30" customHeight="1">
      <c r="A21" s="37" t="s">
        <v>3</v>
      </c>
      <c r="B21" s="38"/>
      <c r="C21" s="10"/>
      <c r="D21" s="10"/>
      <c r="E21" s="10"/>
    </row>
    <row r="22" spans="1:5" ht="15">
      <c r="A22" s="46"/>
      <c r="B22" s="12" t="s">
        <v>26</v>
      </c>
      <c r="C22" s="13"/>
      <c r="D22" s="13"/>
      <c r="E22" s="13"/>
    </row>
    <row r="23" spans="1:5" ht="30" customHeight="1">
      <c r="A23" s="36" t="s">
        <v>3</v>
      </c>
      <c r="B23" s="11"/>
      <c r="C23" s="14"/>
      <c r="D23" s="10"/>
      <c r="E23" s="10"/>
    </row>
    <row r="24" spans="1:5" ht="30" customHeight="1">
      <c r="A24" s="37" t="s">
        <v>3</v>
      </c>
      <c r="B24" s="49"/>
      <c r="C24" s="14"/>
      <c r="D24" s="10"/>
      <c r="E24" s="10"/>
    </row>
    <row r="25" spans="1:5" ht="15">
      <c r="A25" s="46"/>
      <c r="B25" s="12" t="s">
        <v>27</v>
      </c>
      <c r="C25" s="13"/>
      <c r="D25" s="13"/>
      <c r="E25" s="13"/>
    </row>
    <row r="26" spans="1:5" ht="30" customHeight="1">
      <c r="A26" s="36" t="s">
        <v>3</v>
      </c>
      <c r="B26" s="11"/>
      <c r="C26" s="14"/>
      <c r="D26" s="14"/>
      <c r="E26" s="14"/>
    </row>
    <row r="27" spans="1:5" ht="15">
      <c r="A27" s="46"/>
      <c r="B27" s="12" t="s">
        <v>28</v>
      </c>
      <c r="C27" s="13"/>
      <c r="D27" s="13"/>
      <c r="E27" s="13"/>
    </row>
    <row r="28" spans="1:5" ht="30" customHeight="1">
      <c r="A28" s="36" t="s">
        <v>3</v>
      </c>
      <c r="B28" s="5"/>
      <c r="C28" s="10"/>
      <c r="D28" s="10"/>
      <c r="E28" s="10"/>
    </row>
    <row r="29" spans="1:5" ht="15">
      <c r="A29" s="46"/>
      <c r="B29" s="12" t="s">
        <v>7</v>
      </c>
      <c r="C29" s="13"/>
      <c r="D29" s="13"/>
      <c r="E29" s="13"/>
    </row>
    <row r="30" spans="1:5" ht="30" customHeight="1">
      <c r="A30" s="36" t="s">
        <v>3</v>
      </c>
      <c r="B30" s="5"/>
      <c r="C30" s="10"/>
      <c r="D30" s="10"/>
      <c r="E30" s="10"/>
    </row>
    <row r="31" spans="1:5" ht="15">
      <c r="A31" s="46"/>
      <c r="B31" s="12" t="s">
        <v>29</v>
      </c>
      <c r="C31" s="13"/>
      <c r="D31" s="13"/>
      <c r="E31" s="13"/>
    </row>
    <row r="32" spans="1:5" ht="30" customHeight="1">
      <c r="A32" s="36" t="s">
        <v>3</v>
      </c>
      <c r="B32" s="5"/>
      <c r="C32" s="10"/>
      <c r="D32" s="10"/>
      <c r="E32" s="10"/>
    </row>
    <row r="33" spans="1:5" ht="15">
      <c r="A33" s="46"/>
      <c r="B33" s="12" t="s">
        <v>59</v>
      </c>
      <c r="C33" s="13"/>
      <c r="D33" s="13"/>
      <c r="E33" s="13"/>
    </row>
    <row r="34" spans="1:5" ht="30" customHeight="1">
      <c r="A34" s="36" t="s">
        <v>3</v>
      </c>
      <c r="B34" s="6"/>
      <c r="C34" s="10"/>
      <c r="D34" s="10"/>
      <c r="E34" s="10"/>
    </row>
    <row r="35" spans="1:5" ht="15">
      <c r="A35" s="42"/>
      <c r="B35" s="1" t="s">
        <v>12</v>
      </c>
      <c r="C35" s="8"/>
      <c r="D35" s="8"/>
      <c r="E35" s="8"/>
    </row>
  </sheetData>
  <sheetProtection/>
  <printOptions/>
  <pageMargins left="0.31496062992125984" right="0.15748031496062992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C1" sqref="C1:F16384"/>
    </sheetView>
  </sheetViews>
  <sheetFormatPr defaultColWidth="9.140625" defaultRowHeight="15"/>
  <cols>
    <col min="2" max="2" width="62.57421875" style="0" bestFit="1" customWidth="1"/>
    <col min="3" max="3" width="15.8515625" style="0" customWidth="1"/>
    <col min="4" max="4" width="14.7109375" style="0" hidden="1" customWidth="1"/>
    <col min="5" max="5" width="16.421875" style="0" hidden="1" customWidth="1"/>
    <col min="6" max="7" width="11.7109375" style="0" bestFit="1" customWidth="1"/>
    <col min="12" max="12" width="9.28125" style="0" bestFit="1" customWidth="1"/>
  </cols>
  <sheetData>
    <row r="1" spans="1:7" ht="18" customHeight="1">
      <c r="A1" s="2" t="s">
        <v>0</v>
      </c>
      <c r="B1" s="32" t="s">
        <v>40</v>
      </c>
      <c r="C1" s="32" t="s">
        <v>9</v>
      </c>
      <c r="D1" s="32" t="s">
        <v>10</v>
      </c>
      <c r="E1" s="33" t="s">
        <v>11</v>
      </c>
      <c r="F1" s="34" t="s">
        <v>50</v>
      </c>
      <c r="G1" s="35" t="s">
        <v>51</v>
      </c>
    </row>
    <row r="2" spans="1:7" ht="21.75" customHeight="1">
      <c r="A2" s="4" t="s">
        <v>1</v>
      </c>
      <c r="B2" s="27" t="s">
        <v>38</v>
      </c>
      <c r="C2" s="18">
        <f>SUM(C3:C5)</f>
        <v>18361.316</v>
      </c>
      <c r="D2" s="13">
        <f>SUM(D3:D5)</f>
        <v>4039.48952</v>
      </c>
      <c r="E2" s="20">
        <f aca="true" t="shared" si="0" ref="E2:E18">+C2+D2</f>
        <v>22400.805519999998</v>
      </c>
      <c r="F2" s="28">
        <f>SUM(F3:F5)</f>
        <v>8328.658</v>
      </c>
      <c r="G2" s="29">
        <f aca="true" t="shared" si="1" ref="G2:G7">C2-F2</f>
        <v>10032.658</v>
      </c>
    </row>
    <row r="3" spans="1:7" ht="18" customHeight="1">
      <c r="A3" s="54" t="s">
        <v>41</v>
      </c>
      <c r="B3" s="16" t="s">
        <v>30</v>
      </c>
      <c r="C3" s="19">
        <f>80*150</f>
        <v>12000</v>
      </c>
      <c r="D3" s="19">
        <f>+C3*0.22</f>
        <v>2640</v>
      </c>
      <c r="E3" s="21">
        <f t="shared" si="0"/>
        <v>14640</v>
      </c>
      <c r="F3" s="23">
        <f>C3/2</f>
        <v>6000</v>
      </c>
      <c r="G3" s="26">
        <f t="shared" si="1"/>
        <v>6000</v>
      </c>
    </row>
    <row r="4" spans="1:7" ht="18" customHeight="1">
      <c r="A4" s="55"/>
      <c r="B4" s="16" t="s">
        <v>31</v>
      </c>
      <c r="C4" s="19">
        <f>+(31.9158+30.55)*20</f>
        <v>1249.316</v>
      </c>
      <c r="D4" s="19">
        <f>+C4*0.22</f>
        <v>274.84952</v>
      </c>
      <c r="E4" s="21">
        <f t="shared" si="0"/>
        <v>1524.16552</v>
      </c>
      <c r="F4" s="23">
        <f>C4/2</f>
        <v>624.658</v>
      </c>
      <c r="G4" s="26">
        <f t="shared" si="1"/>
        <v>624.658</v>
      </c>
    </row>
    <row r="5" spans="1:12" ht="18" customHeight="1">
      <c r="A5" s="56"/>
      <c r="B5" s="16" t="s">
        <v>32</v>
      </c>
      <c r="C5" s="19">
        <f>213*4*6</f>
        <v>5112</v>
      </c>
      <c r="D5" s="19">
        <f>+C5*0.22</f>
        <v>1124.64</v>
      </c>
      <c r="E5" s="21">
        <f t="shared" si="0"/>
        <v>6236.64</v>
      </c>
      <c r="F5" s="23">
        <f>852*2</f>
        <v>1704</v>
      </c>
      <c r="G5" s="26">
        <f t="shared" si="1"/>
        <v>3408</v>
      </c>
      <c r="L5" s="24">
        <f>C5/6</f>
        <v>852</v>
      </c>
    </row>
    <row r="6" spans="1:7" ht="21.75" customHeight="1">
      <c r="A6" s="4" t="s">
        <v>2</v>
      </c>
      <c r="B6" s="27" t="s">
        <v>39</v>
      </c>
      <c r="C6" s="18">
        <f>SUM(C7:C7)</f>
        <v>2909.37</v>
      </c>
      <c r="D6" s="13">
        <f>SUM(D7)</f>
        <v>640.0613999999999</v>
      </c>
      <c r="E6" s="20">
        <f t="shared" si="0"/>
        <v>3549.4314</v>
      </c>
      <c r="F6" s="28">
        <f>SUM(F7)</f>
        <v>2909.37</v>
      </c>
      <c r="G6" s="29">
        <f t="shared" si="1"/>
        <v>0</v>
      </c>
    </row>
    <row r="7" spans="1:7" ht="18" customHeight="1">
      <c r="A7" s="15" t="s">
        <v>41</v>
      </c>
      <c r="B7" s="16" t="s">
        <v>33</v>
      </c>
      <c r="C7" s="19">
        <v>2909.37</v>
      </c>
      <c r="D7" s="19">
        <f>+C7*0.22</f>
        <v>640.0613999999999</v>
      </c>
      <c r="E7" s="21">
        <f t="shared" si="0"/>
        <v>3549.4314</v>
      </c>
      <c r="F7" s="25">
        <f>C7</f>
        <v>2909.37</v>
      </c>
      <c r="G7" s="26">
        <f t="shared" si="1"/>
        <v>0</v>
      </c>
    </row>
    <row r="8" spans="1:7" ht="21.75" customHeight="1">
      <c r="A8" s="4" t="s">
        <v>4</v>
      </c>
      <c r="B8" s="27" t="s">
        <v>42</v>
      </c>
      <c r="C8" s="18">
        <f>SUM(C9:C10)</f>
        <v>3660</v>
      </c>
      <c r="D8" s="13">
        <f>SUM(D9:D10)</f>
        <v>805.2</v>
      </c>
      <c r="E8" s="20">
        <f t="shared" si="0"/>
        <v>4465.2</v>
      </c>
      <c r="F8" s="28">
        <f>SUM(F9:F10)</f>
        <v>3660</v>
      </c>
      <c r="G8" s="29">
        <f aca="true" t="shared" si="2" ref="G8:G18">C8-F8</f>
        <v>0</v>
      </c>
    </row>
    <row r="9" spans="1:7" ht="18" customHeight="1">
      <c r="A9" s="54" t="s">
        <v>41</v>
      </c>
      <c r="B9" s="16" t="s">
        <v>45</v>
      </c>
      <c r="C9" s="19">
        <v>1500</v>
      </c>
      <c r="D9" s="19">
        <f>+C9*0.22</f>
        <v>330</v>
      </c>
      <c r="E9" s="21">
        <f t="shared" si="0"/>
        <v>1830</v>
      </c>
      <c r="F9" s="25">
        <f>C9</f>
        <v>1500</v>
      </c>
      <c r="G9" s="26">
        <f t="shared" si="2"/>
        <v>0</v>
      </c>
    </row>
    <row r="10" spans="1:7" ht="18" customHeight="1">
      <c r="A10" s="56"/>
      <c r="B10" s="16" t="s">
        <v>46</v>
      </c>
      <c r="C10" s="19">
        <f>4320/2</f>
        <v>2160</v>
      </c>
      <c r="D10" s="19">
        <f>+C10*0.22</f>
        <v>475.2</v>
      </c>
      <c r="E10" s="21">
        <f t="shared" si="0"/>
        <v>2635.2</v>
      </c>
      <c r="F10" s="25">
        <f>C10</f>
        <v>2160</v>
      </c>
      <c r="G10" s="26">
        <f t="shared" si="2"/>
        <v>0</v>
      </c>
    </row>
    <row r="11" spans="1:7" ht="21.75" customHeight="1">
      <c r="A11" s="4" t="s">
        <v>5</v>
      </c>
      <c r="B11" s="27" t="s">
        <v>43</v>
      </c>
      <c r="C11" s="18">
        <f>SUM(C12:C13)</f>
        <v>14457.66</v>
      </c>
      <c r="D11" s="13">
        <f>SUM(D12:D13)</f>
        <v>3180.6852</v>
      </c>
      <c r="E11" s="20">
        <f t="shared" si="0"/>
        <v>17638.3452</v>
      </c>
      <c r="F11" s="28">
        <f>SUM(F12:F13)</f>
        <v>7228.83</v>
      </c>
      <c r="G11" s="29">
        <f t="shared" si="2"/>
        <v>7228.83</v>
      </c>
    </row>
    <row r="12" spans="1:7" ht="18" customHeight="1">
      <c r="A12" s="54" t="s">
        <v>41</v>
      </c>
      <c r="B12" s="16" t="s">
        <v>48</v>
      </c>
      <c r="C12" s="19">
        <f>44*300</f>
        <v>13200</v>
      </c>
      <c r="D12" s="19">
        <f>+C12*0.22</f>
        <v>2904</v>
      </c>
      <c r="E12" s="21">
        <f t="shared" si="0"/>
        <v>16104</v>
      </c>
      <c r="F12" s="23">
        <f>C12/2</f>
        <v>6600</v>
      </c>
      <c r="G12" s="26">
        <f t="shared" si="2"/>
        <v>6600</v>
      </c>
    </row>
    <row r="13" spans="1:7" ht="18" customHeight="1">
      <c r="A13" s="56"/>
      <c r="B13" s="16" t="s">
        <v>47</v>
      </c>
      <c r="C13" s="19">
        <f>+(32.333+30.55)*20</f>
        <v>1257.6599999999999</v>
      </c>
      <c r="D13" s="19">
        <f>+C13*0.22</f>
        <v>276.68519999999995</v>
      </c>
      <c r="E13" s="21">
        <f t="shared" si="0"/>
        <v>1534.3451999999997</v>
      </c>
      <c r="F13" s="23">
        <f>C13/2</f>
        <v>628.8299999999999</v>
      </c>
      <c r="G13" s="26">
        <f t="shared" si="2"/>
        <v>628.8299999999999</v>
      </c>
    </row>
    <row r="14" spans="1:7" ht="21.75" customHeight="1">
      <c r="A14" s="4" t="s">
        <v>6</v>
      </c>
      <c r="B14" s="27" t="s">
        <v>44</v>
      </c>
      <c r="C14" s="18">
        <f>SUM(C15:C18)</f>
        <v>60500</v>
      </c>
      <c r="D14" s="13">
        <f>SUM(D15:D18)</f>
        <v>13310</v>
      </c>
      <c r="E14" s="20">
        <f t="shared" si="0"/>
        <v>73810</v>
      </c>
      <c r="F14" s="28">
        <f>SUM(F15:F18)</f>
        <v>31250</v>
      </c>
      <c r="G14" s="29">
        <f>C14-F14</f>
        <v>29250</v>
      </c>
    </row>
    <row r="15" spans="1:7" ht="18" customHeight="1">
      <c r="A15" s="54" t="s">
        <v>41</v>
      </c>
      <c r="B15" s="16" t="s">
        <v>34</v>
      </c>
      <c r="C15" s="19">
        <v>8500</v>
      </c>
      <c r="D15" s="19">
        <f>+C15*0.22</f>
        <v>1870</v>
      </c>
      <c r="E15" s="21">
        <f t="shared" si="0"/>
        <v>10370</v>
      </c>
      <c r="F15" s="23">
        <f>C15/2</f>
        <v>4250</v>
      </c>
      <c r="G15" s="26">
        <f t="shared" si="2"/>
        <v>4250</v>
      </c>
    </row>
    <row r="16" spans="1:7" ht="18" customHeight="1">
      <c r="A16" s="55"/>
      <c r="B16" s="16" t="s">
        <v>35</v>
      </c>
      <c r="C16" s="19">
        <v>14000</v>
      </c>
      <c r="D16" s="19">
        <f>+C16*0.22</f>
        <v>3080</v>
      </c>
      <c r="E16" s="21">
        <f t="shared" si="0"/>
        <v>17080</v>
      </c>
      <c r="F16" s="23">
        <f>C16/2</f>
        <v>7000</v>
      </c>
      <c r="G16" s="26">
        <f t="shared" si="2"/>
        <v>7000</v>
      </c>
    </row>
    <row r="17" spans="1:7" ht="18" customHeight="1">
      <c r="A17" s="55"/>
      <c r="B17" s="16" t="s">
        <v>36</v>
      </c>
      <c r="C17" s="19">
        <v>30000</v>
      </c>
      <c r="D17" s="19">
        <f>+C17*0.22</f>
        <v>6600</v>
      </c>
      <c r="E17" s="21">
        <f t="shared" si="0"/>
        <v>36600</v>
      </c>
      <c r="F17" s="23">
        <f>C17/2.5</f>
        <v>12000</v>
      </c>
      <c r="G17" s="26">
        <f t="shared" si="2"/>
        <v>18000</v>
      </c>
    </row>
    <row r="18" spans="1:7" ht="18" customHeight="1">
      <c r="A18" s="55"/>
      <c r="B18" s="16" t="s">
        <v>37</v>
      </c>
      <c r="C18" s="19">
        <v>8000</v>
      </c>
      <c r="D18" s="19">
        <f>+C18*0.22</f>
        <v>1760</v>
      </c>
      <c r="E18" s="21">
        <f t="shared" si="0"/>
        <v>9760</v>
      </c>
      <c r="F18" s="25">
        <f>C18</f>
        <v>8000</v>
      </c>
      <c r="G18" s="26">
        <f t="shared" si="2"/>
        <v>0</v>
      </c>
    </row>
    <row r="19" spans="1:7" ht="18" customHeight="1" thickBot="1">
      <c r="A19" s="4" t="s">
        <v>49</v>
      </c>
      <c r="B19" s="17" t="s">
        <v>12</v>
      </c>
      <c r="C19" s="18">
        <f>SUM(C14+C11+C8+C6+C2)</f>
        <v>99888.34599999999</v>
      </c>
      <c r="D19" s="18">
        <f>SUM(D14+D11+D8+D6+D2)</f>
        <v>21975.43612</v>
      </c>
      <c r="E19" s="22">
        <f>SUM(E14+E11+E8+E6+E2)</f>
        <v>121863.78211999999</v>
      </c>
      <c r="F19" s="30">
        <f>SUM(F14+F11+F8+F6+F2)</f>
        <v>53376.85800000001</v>
      </c>
      <c r="G19" s="31">
        <f>C19-F19</f>
        <v>46511.48799999998</v>
      </c>
    </row>
    <row r="20" ht="21.75" customHeight="1"/>
    <row r="21" ht="15">
      <c r="F21" s="24"/>
    </row>
  </sheetData>
  <sheetProtection/>
  <mergeCells count="4">
    <mergeCell ref="A3:A5"/>
    <mergeCell ref="A9:A10"/>
    <mergeCell ref="A12:A13"/>
    <mergeCell ref="A15:A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1"/>
  <sheetViews>
    <sheetView zoomScale="90" zoomScaleNormal="90" zoomScalePageLayoutView="0" workbookViewId="0" topLeftCell="A1">
      <selection activeCell="C20" sqref="C20"/>
    </sheetView>
  </sheetViews>
  <sheetFormatPr defaultColWidth="9.140625" defaultRowHeight="15"/>
  <cols>
    <col min="1" max="1" width="14.57421875" style="7" customWidth="1"/>
    <col min="2" max="2" width="13.8515625" style="0" bestFit="1" customWidth="1"/>
    <col min="3" max="3" width="12.7109375" style="0" bestFit="1" customWidth="1"/>
    <col min="4" max="4" width="16.421875" style="0" customWidth="1"/>
    <col min="5" max="5" width="17.8515625" style="0" customWidth="1"/>
    <col min="6" max="6" width="12.57421875" style="0" customWidth="1"/>
  </cols>
  <sheetData>
    <row r="3" spans="1:2" ht="15">
      <c r="A3" s="7">
        <v>251203.3</v>
      </c>
      <c r="B3" t="s">
        <v>14</v>
      </c>
    </row>
    <row r="4" spans="1:2" ht="15">
      <c r="A4" s="7">
        <v>27830.8</v>
      </c>
      <c r="B4" t="s">
        <v>13</v>
      </c>
    </row>
    <row r="5" ht="15">
      <c r="A5" s="7">
        <f>A3-A4</f>
        <v>223372.5</v>
      </c>
    </row>
    <row r="6" spans="1:2" ht="15">
      <c r="A6" s="7">
        <v>9206.11</v>
      </c>
      <c r="B6" t="s">
        <v>25</v>
      </c>
    </row>
    <row r="8" spans="1:2" ht="15">
      <c r="A8" s="7">
        <f>A5-A6</f>
        <v>214166.39</v>
      </c>
      <c r="B8" t="s">
        <v>24</v>
      </c>
    </row>
    <row r="11" spans="2:5" ht="15">
      <c r="B11" t="s">
        <v>15</v>
      </c>
      <c r="C11" t="s">
        <v>16</v>
      </c>
      <c r="D11" t="s">
        <v>17</v>
      </c>
      <c r="E11" t="s">
        <v>18</v>
      </c>
    </row>
    <row r="12" spans="2:7" ht="15">
      <c r="B12">
        <v>45.1</v>
      </c>
      <c r="C12">
        <v>16.8</v>
      </c>
      <c r="D12">
        <f>17.5+27.7+16.45+59.5</f>
        <v>121.15</v>
      </c>
      <c r="E12">
        <f>5.4*2</f>
        <v>10.8</v>
      </c>
      <c r="F12">
        <f>SUM(B12:E12)</f>
        <v>193.85000000000002</v>
      </c>
      <c r="G12" t="s">
        <v>23</v>
      </c>
    </row>
    <row r="13" spans="2:5" ht="15">
      <c r="B13" s="7">
        <f>A8*B12/F12</f>
        <v>49826.691715243745</v>
      </c>
      <c r="C13" s="7">
        <f>A8*C12/F12</f>
        <v>18560.718865101884</v>
      </c>
      <c r="D13" s="7">
        <f>A8*D12/F12</f>
        <v>133847.0887206603</v>
      </c>
      <c r="E13" s="7">
        <f>A8*E12/F12</f>
        <v>11931.890698994066</v>
      </c>
    </row>
    <row r="14" spans="2:5" ht="15">
      <c r="B14">
        <v>9206.11</v>
      </c>
      <c r="D14" s="57">
        <f>D13+E13</f>
        <v>145778.97941965438</v>
      </c>
      <c r="E14" s="58"/>
    </row>
    <row r="17" spans="1:2" ht="15">
      <c r="A17" s="7" t="s">
        <v>19</v>
      </c>
      <c r="B17" s="7">
        <f>B13+B14</f>
        <v>59032.801715243746</v>
      </c>
    </row>
    <row r="18" spans="1:2" ht="15">
      <c r="A18" s="7" t="s">
        <v>20</v>
      </c>
      <c r="B18" s="7">
        <f>D14</f>
        <v>145778.97941965438</v>
      </c>
    </row>
    <row r="19" spans="1:2" ht="15">
      <c r="A19" s="7" t="s">
        <v>21</v>
      </c>
      <c r="B19" s="7">
        <f>A4</f>
        <v>27830.8</v>
      </c>
    </row>
    <row r="20" spans="1:2" ht="15">
      <c r="A20" s="7" t="s">
        <v>22</v>
      </c>
      <c r="B20" s="7">
        <f>C13</f>
        <v>18560.718865101884</v>
      </c>
    </row>
    <row r="21" ht="15">
      <c r="B21" s="7">
        <f>SUM(B17:B20)</f>
        <v>251203.30000000002</v>
      </c>
    </row>
  </sheetData>
  <sheetProtection/>
  <mergeCells count="1">
    <mergeCell ref="D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2020-10-14T17:23:31Z</dcterms:modified>
  <cp:category/>
  <cp:version/>
  <cp:contentType/>
  <cp:contentStatus/>
</cp:coreProperties>
</file>